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2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<sst xmlns="http://schemas.openxmlformats.org/spreadsheetml/2006/main" count="1040" uniqueCount="70">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</sst>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85" zoomScaleNormal="70" zoomScaleSheetLayoutView="85" zoomScalePageLayoutView="0" workbookViewId="0" topLeftCell="A1">
      <pane xSplit="3" ySplit="6" topLeftCell="D5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62" sqref="P6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15655.4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20485.799999999996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30803.2</v>
      </c>
      <c r="C8" s="87">
        <v>52039.20662000024</v>
      </c>
      <c r="D8" s="127">
        <v>11881.6</v>
      </c>
      <c r="E8" s="127">
        <v>2997.7</v>
      </c>
      <c r="F8" s="127"/>
      <c r="G8" s="127"/>
      <c r="H8" s="127">
        <v>2223.4</v>
      </c>
      <c r="I8" s="127">
        <v>2922.6</v>
      </c>
      <c r="J8" s="127">
        <v>7426.7</v>
      </c>
      <c r="K8" s="127">
        <v>15232.8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39455.80662000023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201024.59999999995</v>
      </c>
      <c r="C9" s="132">
        <v>99942.80000000003</v>
      </c>
      <c r="D9" s="90">
        <f t="shared" si="0"/>
        <v>17962.7</v>
      </c>
      <c r="E9" s="90">
        <f t="shared" si="0"/>
        <v>11419.3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5934.5</v>
      </c>
      <c r="I9" s="90">
        <f>I10+I15+I24+I33+I47+I52+I54+I61+I62+I71+I72+I88+I76+I81+I83+I82+I69+I89+I90+I91+I70+I40+I92</f>
        <v>5247</v>
      </c>
      <c r="J9" s="90">
        <f>J10+J15+J24+J33+J47+J52+J54+J61+J62+J71+J72+J88+J76+J81+J83+J82+J69+J89+J90+J91+J70+J40+J92</f>
        <v>2718.7999999999997</v>
      </c>
      <c r="K9" s="90">
        <f t="shared" si="0"/>
        <v>20507.5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>P10+P15+P24+P33+P47+P52+P54+P61+P62+P71+P72+P88+P76+P81+P83+P82+P69+P89+P90+P91+P70+P40+P92</f>
        <v>0</v>
      </c>
      <c r="Q9" s="90">
        <f>Q10+Q15+Q24+Q33+Q47+Q52+Q54+Q61+Q62+Q71+Q72+Q88+Q76+Q81+Q83+Q82+Q69+Q89+Q90+Q91+Q70+Q40+Q92</f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63789.8</v>
      </c>
      <c r="AP9" s="90">
        <f>AP10+AP15+AP24+AP33+AP47+AP52+AP54+AP61+AP62+AP71+AP72+AP76+AP88+AP81+AP83+AP82+AP69+AP89+AP91+AP90+AP70+AP40+AP92</f>
        <v>237177.6000000001</v>
      </c>
      <c r="AQ9" s="133"/>
      <c r="AR9" s="133"/>
    </row>
    <row r="10" spans="1:44" s="142" customFormat="1" ht="15.75">
      <c r="A10" s="138" t="s">
        <v>4</v>
      </c>
      <c r="B10" s="139">
        <f>18096.1+300+352.9</f>
        <v>18749</v>
      </c>
      <c r="C10" s="139">
        <v>6003.200000000001</v>
      </c>
      <c r="D10" s="140">
        <v>204.3</v>
      </c>
      <c r="E10" s="140">
        <v>37.1</v>
      </c>
      <c r="F10" s="140"/>
      <c r="G10" s="140"/>
      <c r="H10" s="140">
        <v>26.4</v>
      </c>
      <c r="I10" s="140">
        <v>142.8</v>
      </c>
      <c r="J10" s="140">
        <v>112.9</v>
      </c>
      <c r="K10" s="140">
        <v>26.2</v>
      </c>
      <c r="L10" s="140"/>
      <c r="M10" s="141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549.7</v>
      </c>
      <c r="AP10" s="140">
        <f>B10+C10-AO10</f>
        <v>24202.5</v>
      </c>
      <c r="AR10" s="143"/>
    </row>
    <row r="11" spans="1:44" s="142" customFormat="1" ht="15.75">
      <c r="A11" s="144" t="s">
        <v>5</v>
      </c>
      <c r="B11" s="139">
        <f>16868.3+300+252.9</f>
        <v>17421.2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>
        <v>109.8</v>
      </c>
      <c r="J11" s="140">
        <v>54.1</v>
      </c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405.3</v>
      </c>
      <c r="AP11" s="140">
        <f>B11+C11-AO11</f>
        <v>21305.300000000007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>
        <v>39.7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39.7</v>
      </c>
      <c r="AP12" s="140">
        <f>B12+C12-AO12</f>
        <v>264.50000000000006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1102.8999999999992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26.4</v>
      </c>
      <c r="I14" s="140">
        <f>I10-I11-I12-I13</f>
        <v>33.000000000000014</v>
      </c>
      <c r="J14" s="140">
        <f>J10-J11-J12-J13</f>
        <v>19.1</v>
      </c>
      <c r="K14" s="140">
        <f t="shared" si="2"/>
        <v>26.2</v>
      </c>
      <c r="L14" s="140">
        <f t="shared" si="2"/>
        <v>0</v>
      </c>
      <c r="M14" s="140">
        <f t="shared" si="2"/>
        <v>0</v>
      </c>
      <c r="N14" s="140">
        <f t="shared" si="2"/>
        <v>0</v>
      </c>
      <c r="O14" s="140">
        <f t="shared" si="2"/>
        <v>0</v>
      </c>
      <c r="P14" s="140">
        <f>P10-P11-P12-P13</f>
        <v>0</v>
      </c>
      <c r="Q14" s="140">
        <f>Q10-Q11-Q12-Q13</f>
        <v>0</v>
      </c>
      <c r="R14" s="140">
        <f t="shared" si="2"/>
        <v>0</v>
      </c>
      <c r="S14" s="140">
        <f t="shared" si="2"/>
        <v>0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104.70000000000002</v>
      </c>
      <c r="AP14" s="140">
        <f>AP10-AP11-AP12-AP13</f>
        <v>2632.6999999999935</v>
      </c>
      <c r="AR14" s="143"/>
    </row>
    <row r="15" spans="1:44" s="142" customFormat="1" ht="15" customHeight="1">
      <c r="A15" s="138" t="s">
        <v>6</v>
      </c>
      <c r="B15" s="139">
        <f>59470.7+135+30.3</f>
        <v>59636</v>
      </c>
      <c r="C15" s="139">
        <v>46897.60000000003</v>
      </c>
      <c r="D15" s="146">
        <v>47.9</v>
      </c>
      <c r="E15" s="146">
        <v>57</v>
      </c>
      <c r="F15" s="146"/>
      <c r="G15" s="146"/>
      <c r="H15" s="146">
        <v>37</v>
      </c>
      <c r="I15" s="146">
        <v>647.1</v>
      </c>
      <c r="J15" s="146">
        <f>564.9+2.5</f>
        <v>567.4</v>
      </c>
      <c r="K15" s="146">
        <v>240.8</v>
      </c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1597.2</v>
      </c>
      <c r="AP15" s="140">
        <f aca="true" t="shared" si="3" ref="AP15:AP31">B15+C15-AO15</f>
        <v>104936.40000000004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>
        <v>2.5</v>
      </c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2.5</v>
      </c>
      <c r="AP16" s="149">
        <f t="shared" si="3"/>
        <v>27130.300000000003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>
        <v>2.5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107.4</v>
      </c>
      <c r="AP17" s="140">
        <f t="shared" si="3"/>
        <v>72237.65999999999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36.400000000000006</v>
      </c>
      <c r="AR18" s="143"/>
    </row>
    <row r="19" spans="1:44" s="142" customFormat="1" ht="15.75">
      <c r="A19" s="144" t="s">
        <v>1</v>
      </c>
      <c r="B19" s="139">
        <f>4198+85</f>
        <v>4283</v>
      </c>
      <c r="C19" s="139">
        <v>2292.7999999999984</v>
      </c>
      <c r="D19" s="140"/>
      <c r="E19" s="140"/>
      <c r="F19" s="140"/>
      <c r="G19" s="140"/>
      <c r="H19" s="140"/>
      <c r="I19" s="140">
        <v>320.1</v>
      </c>
      <c r="J19" s="140">
        <v>380.9</v>
      </c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701</v>
      </c>
      <c r="AP19" s="140">
        <f t="shared" si="3"/>
        <v>5874.799999999998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>
        <v>22.3</v>
      </c>
      <c r="I20" s="140">
        <v>257.6</v>
      </c>
      <c r="J20" s="140">
        <v>116</v>
      </c>
      <c r="K20" s="140">
        <v>1.3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397.20000000000005</v>
      </c>
      <c r="AP20" s="140">
        <f t="shared" si="3"/>
        <v>11264.9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>
        <v>60.2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60.2</v>
      </c>
      <c r="AP21" s="140">
        <f t="shared" si="3"/>
        <v>2250.8999999999996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2927.0000000000023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14.7</v>
      </c>
      <c r="I23" s="140">
        <f>I15-I17-I18-I19-I20-I21-I22</f>
        <v>9.199999999999974</v>
      </c>
      <c r="J23" s="140">
        <f>J15-J17-J18-J19-J20-J21-J22</f>
        <v>68</v>
      </c>
      <c r="K23" s="140">
        <f t="shared" si="4"/>
        <v>239.5</v>
      </c>
      <c r="L23" s="140">
        <f t="shared" si="4"/>
        <v>0</v>
      </c>
      <c r="M23" s="140">
        <f t="shared" si="4"/>
        <v>0</v>
      </c>
      <c r="N23" s="140">
        <f t="shared" si="4"/>
        <v>0</v>
      </c>
      <c r="O23" s="140">
        <f t="shared" si="4"/>
        <v>0</v>
      </c>
      <c r="P23" s="140">
        <f>P15-P17-P18-P19-P20-P21-P22</f>
        <v>0</v>
      </c>
      <c r="Q23" s="140">
        <f>Q15-Q17-Q18-Q19-Q20-Q21-Q22</f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331.4</v>
      </c>
      <c r="AP23" s="140">
        <f t="shared" si="3"/>
        <v>13271.699999999999</v>
      </c>
      <c r="AR23" s="143"/>
    </row>
    <row r="24" spans="1:44" s="142" customFormat="1" ht="15" customHeight="1">
      <c r="A24" s="138" t="s">
        <v>7</v>
      </c>
      <c r="B24" s="139">
        <f>37075.1-612.8-791.7+350.9</f>
        <v>36021.5</v>
      </c>
      <c r="C24" s="139">
        <v>12137.7</v>
      </c>
      <c r="D24" s="140"/>
      <c r="E24" s="140">
        <v>123.4</v>
      </c>
      <c r="F24" s="140"/>
      <c r="G24" s="140"/>
      <c r="H24" s="140">
        <v>0.5</v>
      </c>
      <c r="I24" s="140"/>
      <c r="J24" s="140">
        <f>385.7+367.3</f>
        <v>753</v>
      </c>
      <c r="K24" s="140">
        <f>533.1+8027.9</f>
        <v>8561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9437.9</v>
      </c>
      <c r="AP24" s="140">
        <f t="shared" si="3"/>
        <v>38721.299999999996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123.4</v>
      </c>
      <c r="F25" s="150"/>
      <c r="G25" s="150"/>
      <c r="H25" s="150">
        <v>0.5</v>
      </c>
      <c r="I25" s="150"/>
      <c r="J25" s="150">
        <v>367.3</v>
      </c>
      <c r="K25" s="150">
        <v>8027.9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8519.1</v>
      </c>
      <c r="AP25" s="149">
        <f t="shared" si="3"/>
        <v>8618.800000000001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35930.6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0.5</v>
      </c>
      <c r="I32" s="140">
        <f>I24-I26-I27-I28-I29-I30-I31</f>
        <v>0</v>
      </c>
      <c r="J32" s="140">
        <f>J24-J26-J27-J28-J29-J30-J31</f>
        <v>753</v>
      </c>
      <c r="K32" s="140">
        <f t="shared" si="5"/>
        <v>8561</v>
      </c>
      <c r="L32" s="140">
        <f>L24-L26-L27-L28-L29-L30-L31</f>
        <v>0</v>
      </c>
      <c r="M32" s="140">
        <f t="shared" si="5"/>
        <v>0</v>
      </c>
      <c r="N32" s="140">
        <f t="shared" si="5"/>
        <v>0</v>
      </c>
      <c r="O32" s="140">
        <f t="shared" si="5"/>
        <v>0</v>
      </c>
      <c r="P32" s="140">
        <f>P24-P26-P27-P28-P29-P30-P31</f>
        <v>0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9437.9</v>
      </c>
      <c r="AP32" s="140">
        <f>AP24-AP30</f>
        <v>38495.99999999999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0</v>
      </c>
      <c r="AP33" s="140">
        <f aca="true" t="shared" si="6" ref="AP33:AP38">B33+C33-AO33</f>
        <v>683.0000000000007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0</v>
      </c>
      <c r="AP34" s="140">
        <f t="shared" si="6"/>
        <v>386.29999999999995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79.30000000000001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0</v>
      </c>
      <c r="AP39" s="140">
        <f>AP33-AP34-AP36-AP38-AP35-AP37</f>
        <v>214.80000000000072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14.3</v>
      </c>
      <c r="AP40" s="140">
        <f aca="true" t="shared" si="8" ref="AP40:AP45">B40+C40-AO40</f>
        <v>1880.3000000000002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0</v>
      </c>
      <c r="AP41" s="140">
        <f t="shared" si="8"/>
        <v>1587.3999999999999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1.7</v>
      </c>
      <c r="AP44" s="140">
        <f t="shared" si="8"/>
        <v>162.50000000000006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0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12.600000000000001</v>
      </c>
      <c r="AP46" s="140">
        <f>AP40-AP41-AP42-AP43-AP44-AP45</f>
        <v>125.20000000000027</v>
      </c>
      <c r="AR46" s="143"/>
    </row>
    <row r="47" spans="1:44" s="142" customFormat="1" ht="17.25" customHeight="1">
      <c r="A47" s="138" t="s">
        <v>43</v>
      </c>
      <c r="B47" s="145">
        <f>5978.1-685-30.3</f>
        <v>5262.8</v>
      </c>
      <c r="C47" s="139">
        <v>7265.4000000000015</v>
      </c>
      <c r="D47" s="140"/>
      <c r="E47" s="154">
        <v>37</v>
      </c>
      <c r="F47" s="154"/>
      <c r="G47" s="154"/>
      <c r="H47" s="154">
        <v>1995.6</v>
      </c>
      <c r="I47" s="154">
        <v>81.4</v>
      </c>
      <c r="J47" s="154">
        <v>13.5</v>
      </c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2127.5</v>
      </c>
      <c r="AP47" s="140">
        <f>B47+C47-AO47</f>
        <v>10400.7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0</v>
      </c>
      <c r="AP48" s="140">
        <f>B48+C48-AO48</f>
        <v>153.60000000000002</v>
      </c>
      <c r="AR48" s="143"/>
    </row>
    <row r="49" spans="1:44" s="142" customFormat="1" ht="15.75">
      <c r="A49" s="144" t="s">
        <v>16</v>
      </c>
      <c r="B49" s="139">
        <f>5250-685-30.3</f>
        <v>4534.7</v>
      </c>
      <c r="C49" s="139">
        <v>5970.100000000002</v>
      </c>
      <c r="D49" s="140"/>
      <c r="E49" s="140"/>
      <c r="F49" s="140"/>
      <c r="G49" s="140"/>
      <c r="H49" s="140">
        <f>1995.6-30.9</f>
        <v>1964.6999999999998</v>
      </c>
      <c r="I49" s="140">
        <v>66.5</v>
      </c>
      <c r="J49" s="140">
        <v>3.6</v>
      </c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2034.7999999999997</v>
      </c>
      <c r="AP49" s="140">
        <f>B49+C49-AO49</f>
        <v>8470.000000000004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30.90000000000009</v>
      </c>
      <c r="I51" s="140">
        <f>I47-I48-I49</f>
        <v>14.900000000000006</v>
      </c>
      <c r="J51" s="140">
        <f>J47-J48-J49</f>
        <v>9.9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0</v>
      </c>
      <c r="O51" s="140">
        <f t="shared" si="10"/>
        <v>0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0</v>
      </c>
      <c r="T51" s="140">
        <f t="shared" si="10"/>
        <v>0</v>
      </c>
      <c r="U51" s="140">
        <f t="shared" si="10"/>
        <v>0</v>
      </c>
      <c r="V51" s="140">
        <f t="shared" si="10"/>
        <v>0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92.7000000000001</v>
      </c>
      <c r="AP51" s="140">
        <f>AP47-AP49-AP48</f>
        <v>1777.0999999999972</v>
      </c>
      <c r="AR51" s="143"/>
    </row>
    <row r="52" spans="1:44" s="142" customFormat="1" ht="15" customHeight="1">
      <c r="A52" s="138" t="s">
        <v>0</v>
      </c>
      <c r="B52" s="139">
        <f>9413.3+3259.9</f>
        <v>12673.199999999999</v>
      </c>
      <c r="C52" s="139">
        <v>9860.999999999996</v>
      </c>
      <c r="D52" s="140"/>
      <c r="E52" s="140"/>
      <c r="F52" s="140"/>
      <c r="G52" s="140"/>
      <c r="H52" s="140">
        <v>127.4</v>
      </c>
      <c r="I52" s="140">
        <v>3281.8</v>
      </c>
      <c r="J52" s="140">
        <v>1137.6</v>
      </c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4546.8</v>
      </c>
      <c r="AP52" s="140">
        <f aca="true" t="shared" si="11" ref="AP52:AP59">B52+C52-AO52</f>
        <v>17987.399999999998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>
        <v>127.4</v>
      </c>
      <c r="I53" s="140"/>
      <c r="J53" s="140">
        <v>745.4</v>
      </c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872.8</v>
      </c>
      <c r="AP53" s="140">
        <f t="shared" si="11"/>
        <v>2082.8999999999996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>
        <v>239.8</v>
      </c>
      <c r="J54" s="140">
        <v>95.9</v>
      </c>
      <c r="K54" s="140">
        <v>163.5</v>
      </c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523.7</v>
      </c>
      <c r="AP54" s="140">
        <f t="shared" si="11"/>
        <v>3728.6000000000004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>
        <v>12.8</v>
      </c>
      <c r="K55" s="140">
        <v>100.6</v>
      </c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113.39999999999999</v>
      </c>
      <c r="AP55" s="140">
        <f t="shared" si="11"/>
        <v>1427.6999999999998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0</v>
      </c>
      <c r="AP57" s="140">
        <f t="shared" si="11"/>
        <v>218.99999999999994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239.8</v>
      </c>
      <c r="J60" s="140">
        <f t="shared" si="12"/>
        <v>83.10000000000001</v>
      </c>
      <c r="K60" s="140">
        <f t="shared" si="12"/>
        <v>62.900000000000006</v>
      </c>
      <c r="L60" s="140">
        <f t="shared" si="12"/>
        <v>0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0</v>
      </c>
      <c r="Q60" s="140">
        <f t="shared" si="12"/>
        <v>0</v>
      </c>
      <c r="R60" s="140">
        <f t="shared" si="12"/>
        <v>0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0</v>
      </c>
      <c r="X60" s="140">
        <f t="shared" si="12"/>
        <v>0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410.30000000000007</v>
      </c>
      <c r="AP60" s="140">
        <f>AP54-AP55-AP57-AP59-AP56-AP58</f>
        <v>2062.1000000000004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0</v>
      </c>
      <c r="AP61" s="140">
        <f aca="true" t="shared" si="14" ref="AP61:AP67">B61+C61-AO61</f>
        <v>298.69999999999993</v>
      </c>
      <c r="AR61" s="143"/>
    </row>
    <row r="62" spans="1:44" s="142" customFormat="1" ht="15" customHeight="1">
      <c r="A62" s="138" t="s">
        <v>11</v>
      </c>
      <c r="B62" s="139">
        <f>4272.1-221.7</f>
        <v>4050.4000000000005</v>
      </c>
      <c r="C62" s="139">
        <v>7310.300000000001</v>
      </c>
      <c r="D62" s="140"/>
      <c r="E62" s="140"/>
      <c r="F62" s="140"/>
      <c r="G62" s="140"/>
      <c r="H62" s="140"/>
      <c r="I62" s="140"/>
      <c r="J62" s="140">
        <v>13.5</v>
      </c>
      <c r="K62" s="140">
        <v>204.5</v>
      </c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218</v>
      </c>
      <c r="AP62" s="140">
        <f t="shared" si="14"/>
        <v>11142.7</v>
      </c>
      <c r="AR62" s="143"/>
    </row>
    <row r="63" spans="1:44" s="142" customFormat="1" ht="15.75">
      <c r="A63" s="144" t="s">
        <v>5</v>
      </c>
      <c r="B63" s="139">
        <v>1840.9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0</v>
      </c>
      <c r="AP63" s="140">
        <f t="shared" si="14"/>
        <v>3577.3999999999996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f>483.1-140</f>
        <v>343.1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>
        <v>149.5</v>
      </c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149.5</v>
      </c>
      <c r="AP65" s="140">
        <f t="shared" si="14"/>
        <v>1237.9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>
        <v>13.1</v>
      </c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13.1</v>
      </c>
      <c r="AP66" s="140">
        <f t="shared" si="14"/>
        <v>157.29999999999998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1508.9000000000003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13.5</v>
      </c>
      <c r="K68" s="140">
        <f t="shared" si="15"/>
        <v>41.900000000000006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0</v>
      </c>
      <c r="Q68" s="140">
        <f>Q62-Q63-Q66-Q67-Q65-Q64</f>
        <v>0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0</v>
      </c>
      <c r="W68" s="140">
        <f>W62-W63-W66-W67-W65-W64</f>
        <v>0</v>
      </c>
      <c r="X68" s="140">
        <f>X62-X63-X66-X67-X65-X64</f>
        <v>0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55.400000000000006</v>
      </c>
      <c r="AP68" s="140">
        <f>AP62-AP63-AP66-AP67-AP65-AP64</f>
        <v>4922.200000000002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>
        <v>882.7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882.7</v>
      </c>
      <c r="AP69" s="158">
        <f aca="true" t="shared" si="16" ref="AP69:AP92">B69+C69-AO69</f>
        <v>513.3999999999999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>
        <v>685.9</v>
      </c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685.9</v>
      </c>
      <c r="AP71" s="158">
        <f t="shared" si="16"/>
        <v>1737.1999999999994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2408.6+0.1+195-160.5-72.4-20</f>
        <v>2350.7999999999997</v>
      </c>
      <c r="C72" s="139">
        <v>3078.6</v>
      </c>
      <c r="D72" s="140"/>
      <c r="E72" s="140"/>
      <c r="F72" s="140"/>
      <c r="G72" s="140"/>
      <c r="H72" s="140">
        <v>47</v>
      </c>
      <c r="I72" s="140">
        <v>168.2</v>
      </c>
      <c r="J72" s="140">
        <v>5.1</v>
      </c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220.29999999999998</v>
      </c>
      <c r="AP72" s="158">
        <f t="shared" si="16"/>
        <v>5209.099999999999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>
        <v>47</v>
      </c>
      <c r="I74" s="140"/>
      <c r="J74" s="140">
        <v>5.1</v>
      </c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52.1</v>
      </c>
      <c r="AP74" s="158">
        <f t="shared" si="16"/>
        <v>706.3</v>
      </c>
      <c r="AR74" s="143"/>
    </row>
    <row r="75" spans="1:44" s="142" customFormat="1" ht="15" customHeight="1">
      <c r="A75" s="144" t="s">
        <v>16</v>
      </c>
      <c r="B75" s="139">
        <f>15+132.5-30</f>
        <v>117.5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0</v>
      </c>
      <c r="AP75" s="158">
        <f t="shared" si="16"/>
        <v>478.9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>
        <v>19.9</v>
      </c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19.9</v>
      </c>
      <c r="AP76" s="158">
        <f t="shared" si="16"/>
        <v>1040.1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>
        <v>14.5</v>
      </c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14.5</v>
      </c>
      <c r="AP77" s="158">
        <f t="shared" si="16"/>
        <v>161.7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>
        <v>0.3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0.3</v>
      </c>
      <c r="AP80" s="158">
        <f t="shared" si="16"/>
        <v>2.9000000000000017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0</v>
      </c>
      <c r="AP81" s="158">
        <f t="shared" si="16"/>
        <v>21.5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f>6137.1+2375.7</f>
        <v>8512.8</v>
      </c>
      <c r="C89" s="139">
        <v>3990.400000000007</v>
      </c>
      <c r="D89" s="140"/>
      <c r="E89" s="140">
        <v>761.7</v>
      </c>
      <c r="F89" s="140"/>
      <c r="G89" s="140"/>
      <c r="H89" s="140">
        <v>2817.9</v>
      </c>
      <c r="I89" s="140"/>
      <c r="J89" s="140"/>
      <c r="K89" s="140">
        <v>9.3</v>
      </c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3588.9000000000005</v>
      </c>
      <c r="AP89" s="140">
        <f t="shared" si="16"/>
        <v>8914.300000000007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0</v>
      </c>
      <c r="AP90" s="140">
        <f t="shared" si="16"/>
        <v>5660.4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43780-3259.9-1145.3</f>
        <v>39374.799999999996</v>
      </c>
      <c r="C92" s="139">
        <v>2.1999999999970896</v>
      </c>
      <c r="D92" s="140">
        <v>17710.5</v>
      </c>
      <c r="E92" s="140">
        <v>10364.3</v>
      </c>
      <c r="F92" s="140"/>
      <c r="G92" s="140"/>
      <c r="H92" s="140"/>
      <c r="I92" s="140"/>
      <c r="J92" s="140"/>
      <c r="K92" s="140">
        <v>11302.2</v>
      </c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39377</v>
      </c>
      <c r="AP92" s="140">
        <f t="shared" si="16"/>
        <v>0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201024.59999999995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11419.3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5934.5</v>
      </c>
      <c r="I94" s="168">
        <f>I10+I15+I24+I33+I47+I52+I54+I61+I62+I69+I71+I72+I76+I81+I82+I83+I88+I89+I90+I91+I40+I92+I70</f>
        <v>5247</v>
      </c>
      <c r="J94" s="168">
        <f>J10+J15+J24+J33+J47+J52+J54+J61+J62+J69+J71+J72+J76+J81+J82+J83+J88+J89+J90+J91+J40+J92+J70</f>
        <v>2718.7999999999997</v>
      </c>
      <c r="K94" s="168">
        <f t="shared" si="17"/>
        <v>20507.5</v>
      </c>
      <c r="L94" s="168">
        <f t="shared" si="17"/>
        <v>0</v>
      </c>
      <c r="M94" s="168">
        <f t="shared" si="17"/>
        <v>0</v>
      </c>
      <c r="N94" s="168">
        <f t="shared" si="17"/>
        <v>0</v>
      </c>
      <c r="O94" s="168">
        <f t="shared" si="17"/>
        <v>0</v>
      </c>
      <c r="P94" s="168">
        <f>P10+P15+P24+P33+P47+P52+P54+P61+P62+P69+P71+P72+P76+P81+P82+P83+P88+P89+P90+P91+P40+P92+P70</f>
        <v>0</v>
      </c>
      <c r="Q94" s="168">
        <f>Q10+Q15+Q24+Q33+Q47+Q52+Q54+Q61+Q62+Q69+Q71+Q72+Q76+Q81+Q82+Q83+Q88+Q89+Q90+Q91+Q40+Q92+Q70</f>
        <v>0</v>
      </c>
      <c r="R94" s="168">
        <f t="shared" si="17"/>
        <v>0</v>
      </c>
      <c r="S94" s="168">
        <f t="shared" si="17"/>
        <v>0</v>
      </c>
      <c r="T94" s="168">
        <f t="shared" si="17"/>
        <v>0</v>
      </c>
      <c r="U94" s="168">
        <f t="shared" si="17"/>
        <v>0</v>
      </c>
      <c r="V94" s="168">
        <f t="shared" si="17"/>
        <v>0</v>
      </c>
      <c r="W94" s="168">
        <f>W10+W15+W24+W33+W47+W52+W54+W61+W62+W69+W71+W72+W76+W81+W82+W83+W88+W89+W90+W91+W40+W92+W70</f>
        <v>0</v>
      </c>
      <c r="X94" s="168">
        <f>X10+X15+X24+X33+X47+X52+X54+X61+X62+X69+X71+X72+X76+X81+X82+X83+X88+X89+X90+X91+X40+X92+X70</f>
        <v>0</v>
      </c>
      <c r="Y94" s="168">
        <f t="shared" si="17"/>
        <v>0</v>
      </c>
      <c r="Z94" s="168">
        <f t="shared" si="17"/>
        <v>0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63789.8</v>
      </c>
      <c r="AP94" s="168">
        <f>AP10+AP15+AP24+AP33+AP47+AP52+AP54+AP61+AP62+AP69+AP71+AP72+AP76+AP81+AP82+AP83+AP88+AP89+AP90+AP91+AP70+AP40+AP92</f>
        <v>237177.6000000001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70892.09999999998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109.8</v>
      </c>
      <c r="J95" s="140">
        <f>J11+J17+J26+J34+J55+J63+J73+J41+J77+J48</f>
        <v>83.9</v>
      </c>
      <c r="K95" s="140">
        <f t="shared" si="18"/>
        <v>100.6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0</v>
      </c>
      <c r="P95" s="140">
        <f>P11+P17+P26+P34+P55+P63+P73+P41+P77+P48</f>
        <v>0</v>
      </c>
      <c r="Q95" s="140">
        <f>Q11+Q17+Q26+Q34+Q55+Q63+Q73+Q41+Q77+Q48</f>
        <v>0</v>
      </c>
      <c r="R95" s="140">
        <f t="shared" si="18"/>
        <v>0</v>
      </c>
      <c r="S95" s="140">
        <f t="shared" si="18"/>
        <v>0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0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0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640.6</v>
      </c>
      <c r="AP95" s="140">
        <f>B95+C95-AO95</f>
        <v>100917.55999999997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196.7</v>
      </c>
      <c r="I96" s="140">
        <f>I12+I20+I29+I36+I57+I66+I44+I80+I74+I53</f>
        <v>257.6</v>
      </c>
      <c r="J96" s="140">
        <f>J12+J20+J29+J36+J57+J66+J44+J80+J74+J53</f>
        <v>906.5</v>
      </c>
      <c r="K96" s="140">
        <f t="shared" si="19"/>
        <v>14.4</v>
      </c>
      <c r="L96" s="140">
        <f t="shared" si="19"/>
        <v>0</v>
      </c>
      <c r="M96" s="140">
        <f t="shared" si="19"/>
        <v>0</v>
      </c>
      <c r="N96" s="140">
        <f t="shared" si="19"/>
        <v>0</v>
      </c>
      <c r="O96" s="140">
        <f t="shared" si="19"/>
        <v>0</v>
      </c>
      <c r="P96" s="140">
        <f>P12+P20+P29+P36+P57+P66+P44+P80+P74+P53</f>
        <v>0</v>
      </c>
      <c r="Q96" s="140">
        <f>Q12+Q20+Q29+Q36+Q57+Q66+Q44+Q80+Q74+Q53</f>
        <v>0</v>
      </c>
      <c r="R96" s="140">
        <f t="shared" si="19"/>
        <v>0</v>
      </c>
      <c r="S96" s="140">
        <f t="shared" si="19"/>
        <v>0</v>
      </c>
      <c r="T96" s="140">
        <f t="shared" si="19"/>
        <v>0</v>
      </c>
      <c r="U96" s="140">
        <f t="shared" si="19"/>
        <v>0</v>
      </c>
      <c r="V96" s="140">
        <f t="shared" si="19"/>
        <v>0</v>
      </c>
      <c r="W96" s="140">
        <f>W12+W20+W29+W36+W57+W66+W44+W80+W74+W53</f>
        <v>0</v>
      </c>
      <c r="X96" s="140">
        <f>X12+X20+X29+X36+X57+X66+X44+X80+X74+X53</f>
        <v>0</v>
      </c>
      <c r="Y96" s="140">
        <f t="shared" si="19"/>
        <v>0</v>
      </c>
      <c r="Z96" s="140">
        <f t="shared" si="19"/>
        <v>0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1376.9</v>
      </c>
      <c r="AP96" s="140">
        <f>B96+C96-AO96</f>
        <v>14939.6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0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0</v>
      </c>
      <c r="AP97" s="140">
        <f>B97+C97-AO97</f>
        <v>42.6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4626.1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320.1</v>
      </c>
      <c r="J98" s="140">
        <f>J19+J28+J65+J35+J43+J56+J79</f>
        <v>380.9</v>
      </c>
      <c r="K98" s="140">
        <f t="shared" si="21"/>
        <v>149.5</v>
      </c>
      <c r="L98" s="140">
        <f t="shared" si="21"/>
        <v>0</v>
      </c>
      <c r="M98" s="140">
        <f t="shared" si="21"/>
        <v>0</v>
      </c>
      <c r="N98" s="140">
        <f t="shared" si="21"/>
        <v>0</v>
      </c>
      <c r="O98" s="140">
        <f t="shared" si="21"/>
        <v>0</v>
      </c>
      <c r="P98" s="140">
        <f>P19+P28+P65+P35+P43+P56+P79</f>
        <v>0</v>
      </c>
      <c r="Q98" s="140">
        <f>Q19+Q28+Q65+Q35+Q43+Q56+Q79</f>
        <v>0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0</v>
      </c>
      <c r="W98" s="140">
        <f>W19+W28+W65+W35+W43+W56+W79</f>
        <v>0</v>
      </c>
      <c r="X98" s="140">
        <f>X19+X28+X65+X35+X43+X56+X79</f>
        <v>0</v>
      </c>
      <c r="Y98" s="140">
        <f t="shared" si="21"/>
        <v>0</v>
      </c>
      <c r="Z98" s="140">
        <f t="shared" si="21"/>
        <v>0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850.5</v>
      </c>
      <c r="AP98" s="140">
        <f>B98+C98-AO98</f>
        <v>7120.499999999998</v>
      </c>
    </row>
    <row r="99" spans="1:42" s="142" customFormat="1" ht="15.75">
      <c r="A99" s="144" t="s">
        <v>16</v>
      </c>
      <c r="B99" s="139">
        <f>B21+B30+B49+B37+B58+B13+B75+B67</f>
        <v>6319.7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1964.6999999999998</v>
      </c>
      <c r="I99" s="140">
        <f>I21+I30+I49+I37+I58+I13+I75+I67</f>
        <v>126.7</v>
      </c>
      <c r="J99" s="140">
        <f>J21+J30+J49+J37+J58+J13+J75+J67</f>
        <v>3.6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0</v>
      </c>
      <c r="P99" s="140">
        <f>P21+P30+P49+P37+P58+P13+P75+P67</f>
        <v>0</v>
      </c>
      <c r="Q99" s="140">
        <f>Q21+Q30+Q49+Q37+Q58+Q13+Q75+Q67</f>
        <v>0</v>
      </c>
      <c r="R99" s="140">
        <f t="shared" si="22"/>
        <v>0</v>
      </c>
      <c r="S99" s="140">
        <f t="shared" si="22"/>
        <v>0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0</v>
      </c>
      <c r="X99" s="140">
        <f>X21+X30+X49+X37+X58+X13+X75+X67</f>
        <v>0</v>
      </c>
      <c r="Y99" s="140">
        <f t="shared" si="22"/>
        <v>0</v>
      </c>
      <c r="Z99" s="140">
        <f t="shared" si="22"/>
        <v>0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2094.9999999999995</v>
      </c>
      <c r="AP99" s="140">
        <f>B99+C99-AO99</f>
        <v>12686.600000000002</v>
      </c>
    </row>
    <row r="100" spans="1:42" ht="12.75">
      <c r="A100" s="137" t="s">
        <v>35</v>
      </c>
      <c r="B100" s="20">
        <f>B94-B95-B96-B97-B98-B99</f>
        <v>114571.39999999997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11323.499999999998</v>
      </c>
      <c r="F100" s="92">
        <f t="shared" si="24"/>
        <v>0</v>
      </c>
      <c r="G100" s="92">
        <f t="shared" si="24"/>
        <v>0</v>
      </c>
      <c r="H100" s="92">
        <f>H94-H95-H96-H97-H98-H99</f>
        <v>3773.1000000000004</v>
      </c>
      <c r="I100" s="92">
        <f>I94-I95-I96-I97-I98-I99</f>
        <v>4432.799999999999</v>
      </c>
      <c r="J100" s="92">
        <f>J94-J95-J96-J97-J98-J99</f>
        <v>1343.8999999999996</v>
      </c>
      <c r="K100" s="92">
        <f t="shared" si="24"/>
        <v>20243</v>
      </c>
      <c r="L100" s="92">
        <f t="shared" si="24"/>
        <v>0</v>
      </c>
      <c r="M100" s="92">
        <f t="shared" si="24"/>
        <v>0</v>
      </c>
      <c r="N100" s="92">
        <f t="shared" si="24"/>
        <v>0</v>
      </c>
      <c r="O100" s="92">
        <f t="shared" si="24"/>
        <v>0</v>
      </c>
      <c r="P100" s="92">
        <f>P94-P95-P96-P97-P98-P99</f>
        <v>0</v>
      </c>
      <c r="Q100" s="92">
        <f>Q94-Q95-Q96-Q97-Q98-Q99</f>
        <v>0</v>
      </c>
      <c r="R100" s="92">
        <f t="shared" si="24"/>
        <v>0</v>
      </c>
      <c r="S100" s="92">
        <f t="shared" si="24"/>
        <v>0</v>
      </c>
      <c r="T100" s="92">
        <f t="shared" si="24"/>
        <v>0</v>
      </c>
      <c r="U100" s="92">
        <f t="shared" si="24"/>
        <v>0</v>
      </c>
      <c r="V100" s="92">
        <f t="shared" si="24"/>
        <v>0</v>
      </c>
      <c r="W100" s="92">
        <f>W94-W95-W96-W97-W98-W99</f>
        <v>0</v>
      </c>
      <c r="X100" s="92">
        <f>X94-X95-X96-X97-X98-X99</f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58826.8</v>
      </c>
      <c r="AP100" s="92">
        <f>AP94-AP95-AP96-AP97-AP98-AP99</f>
        <v>101470.7400000001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>
        <v>201024.50000000003</v>
      </c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33" sqref="Y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13259.699999999993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52131.50662000023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>
        <v>92.3</v>
      </c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17137.899999999998</v>
      </c>
      <c r="AP25" s="149">
        <f t="shared" si="3"/>
        <v>0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2019-08-23T10:39:25Z</cp:lastPrinted>
  <dcterms:created xsi:type="dcterms:W3CDTF">2002-11-05T08:53:00Z</dcterms:created>
  <dcterms:modified xsi:type="dcterms:W3CDTF">2019-09-09T14:15:11Z</dcterms:modified>
  <cp:category/>
  <cp:version/>
  <cp:contentType/>
  <cp:contentStatus/>
</cp:coreProperties>
</file>